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Оказание контрольно распорядитеьных услуг_05.12.2025\"/>
    </mc:Choice>
  </mc:AlternateContent>
  <xr:revisionPtr revIDLastSave="0" documentId="8_{72B550BE-0182-4340-8E50-E7C8651B8769}" xr6:coauthVersionLast="45" xr6:coauthVersionMax="45" xr10:uidLastSave="{00000000-0000-0000-0000-000000000000}"/>
  <bookViews>
    <workbookView xWindow="-28036" yWindow="-3415" windowWidth="28145" windowHeight="15219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Print_Area" localSheetId="0">'Расчет НМЦД'!$A$1:$K$35</definedName>
    <definedName name="мил">{0,"овz";1,"z";2,"аz";5,"овz"}</definedName>
    <definedName name="НДС">#REF!</definedName>
    <definedName name="НМЦК">#REF!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2" i="2" l="1"/>
  <c r="F21" i="2" s="1"/>
  <c r="E22" i="2"/>
  <c r="E21" i="2" s="1"/>
  <c r="D22" i="2"/>
  <c r="D21" i="2" s="1"/>
  <c r="F17" i="2"/>
  <c r="F16" i="2" s="1"/>
  <c r="E17" i="2"/>
  <c r="E16" i="2" s="1"/>
  <c r="D17" i="2"/>
  <c r="F12" i="2"/>
  <c r="F11" i="2" s="1"/>
  <c r="E12" i="2"/>
  <c r="D12" i="2"/>
  <c r="I24" i="2"/>
  <c r="G24" i="2" s="1"/>
  <c r="H24" i="2"/>
  <c r="I14" i="2"/>
  <c r="K14" i="2" s="1"/>
  <c r="K12" i="2" s="1"/>
  <c r="K24" i="2" l="1"/>
  <c r="K22" i="2" s="1"/>
  <c r="I21" i="2"/>
  <c r="I22" i="2" s="1"/>
  <c r="K21" i="2" l="1"/>
  <c r="I19" i="2"/>
  <c r="K19" i="2" s="1"/>
  <c r="K17" i="2" s="1"/>
  <c r="H19" i="2"/>
  <c r="D16" i="2"/>
  <c r="D11" i="2"/>
  <c r="G19" i="2" l="1"/>
  <c r="K16" i="2"/>
  <c r="K29" i="2"/>
  <c r="K27" i="2" s="1"/>
  <c r="I16" i="2"/>
  <c r="I17" i="2" s="1"/>
  <c r="K11" i="2"/>
  <c r="G14" i="2"/>
  <c r="H14" i="2"/>
  <c r="K26" i="2" l="1"/>
  <c r="E11" i="2"/>
  <c r="I11" i="2" s="1"/>
  <c r="I12" i="2" s="1"/>
</calcChain>
</file>

<file path=xl/sharedStrings.xml><?xml version="1.0" encoding="utf-8"?>
<sst xmlns="http://schemas.openxmlformats.org/spreadsheetml/2006/main" count="145" uniqueCount="37">
  <si>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</si>
  <si>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</si>
  <si>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</si>
  <si>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</si>
  <si>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</si>
  <si>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</si>
  <si>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</si>
  <si>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</si>
  <si>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</si>
  <si>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</si>
  <si>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</si>
  <si>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</si>
  <si>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</si>
  <si>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</si>
  <si>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</si>
  <si>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</si>
  <si>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</si>
  <si>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</si>
  <si>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</si>
  <si>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</si>
  <si>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</si>
  <si>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Заместитетль Генерельного директора по событийному маркетингу АНО "Кинопарк"</t>
  </si>
  <si>
    <t>С.Ф. Даргель</t>
  </si>
  <si>
    <t>Стоимость товаров, работ, услуг</t>
  </si>
  <si>
    <t>Количество товаров, работ, услуг</t>
  </si>
  <si>
    <t>Цена за единицу товара,  работы, услуги без учета налога на добавленную стоимость</t>
  </si>
  <si>
    <t>Цена за единицу товара,  работы, услуги с учетом налога на добавленную стоимость</t>
  </si>
  <si>
    <t>Цена за единицу товара, работы, услуги без учета налога на добавленную стоимость</t>
  </si>
  <si>
    <t>Способ определения поставщика (подрядчика, исполнителя) - Запрос предложений</t>
  </si>
  <si>
    <t>Контролер-распорядитель</t>
  </si>
  <si>
    <t>чел./час</t>
  </si>
  <si>
    <t>Координатор контролеров-распорядителей</t>
  </si>
  <si>
    <t>Старший смены контролеров-распорядителей</t>
  </si>
  <si>
    <t xml:space="preserve">Дата составления таблицы "02" декабря 2025 г.                                                                                                                 </t>
  </si>
  <si>
    <t>Максимальное значение цены договора составляет: 59 982 055 (Пятьдесят девять миллионов девятьсот восемьдесят две тысячи пятьдесят пять) рублей 28 копеек, с НДС 20%.</t>
  </si>
  <si>
    <t>Расчет начальной (максимальной) цены договора
на оказание контрольно-распорядительных услуг</t>
  </si>
  <si>
    <t>Сумма цен единиц услуг составляет: 3 378 (Три тысячи триста семьдесят восемь) рублей 89 копеек, с 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</si>
</sst>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4" fillId="0" borderId="0"/>
    <xf numFmtId="0" fontId="3" fillId="0" borderId="0"/>
    <xf numFmtId="0" fontId="8" fillId="0" borderId="0"/>
    <xf numFmtId="0" fontId="2" fillId="0" borderId="0"/>
  </cellStyleXfs>
  <cellXfs count="70">
    <xf numFmtId="0" fontId="0" fillId="0" borderId="0" xfId="0"/>
    <xf numFmtId="0" fontId="4" fillId="0" borderId="0" xfId="0" applyFont="1"/>
    <xf numFmtId="0" fontId="12" fillId="0" borderId="7" xfId="0" applyFont="1" applyBorder="1" applyAlignment="1">
      <alignment vertical="center" wrapText="1"/>
    </xf>
    <xf numFmtId="4" fontId="15" fillId="0" borderId="7" xfId="4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6" applyFont="1"/>
    <xf numFmtId="0" fontId="10" fillId="0" borderId="0" xfId="0" applyFont="1" applyAlignment="1">
      <alignment vertical="top" wrapText="1"/>
    </xf>
    <xf numFmtId="0" fontId="5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center"/>
    </xf>
    <xf numFmtId="165" fontId="10" fillId="2" borderId="7" xfId="0" applyNumberFormat="1" applyFont="1" applyFill="1" applyBorder="1" applyAlignment="1">
      <alignment horizontal="center" vertical="center" wrapText="1"/>
    </xf>
    <xf numFmtId="10" fontId="16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9" fontId="16" fillId="0" borderId="7" xfId="0" applyNumberFormat="1" applyFont="1" applyBorder="1" applyAlignment="1">
      <alignment horizontal="center" vertical="center" wrapText="1"/>
    </xf>
    <xf numFmtId="4" fontId="12" fillId="0" borderId="7" xfId="7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9" fontId="16" fillId="2" borderId="7" xfId="0" applyNumberFormat="1" applyFont="1" applyFill="1" applyBorder="1" applyAlignment="1">
      <alignment horizontal="center" vertical="center" wrapText="1"/>
    </xf>
    <xf numFmtId="4" fontId="12" fillId="3" borderId="7" xfId="0" applyNumberFormat="1" applyFont="1" applyFill="1" applyBorder="1" applyAlignment="1">
      <alignment horizontal="center" vertical="center"/>
    </xf>
    <xf numFmtId="4" fontId="15" fillId="4" borderId="7" xfId="4" applyNumberFormat="1" applyFont="1" applyFill="1" applyBorder="1" applyAlignment="1">
      <alignment horizontal="center" vertical="center"/>
    </xf>
    <xf numFmtId="165" fontId="10" fillId="0" borderId="7" xfId="0" applyNumberFormat="1" applyFont="1" applyFill="1" applyBorder="1" applyAlignment="1">
      <alignment horizontal="center" vertical="center" wrapText="1"/>
    </xf>
    <xf numFmtId="4" fontId="12" fillId="0" borderId="7" xfId="7" applyNumberFormat="1" applyFont="1" applyFill="1" applyBorder="1" applyAlignment="1">
      <alignment horizontal="center" vertical="center" wrapText="1" shrinkToFit="1"/>
    </xf>
    <xf numFmtId="0" fontId="10" fillId="0" borderId="0" xfId="0" applyFont="1"/>
    <xf numFmtId="14" fontId="10" fillId="0" borderId="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1" fontId="15" fillId="0" borderId="2" xfId="4" applyNumberFormat="1" applyFont="1" applyBorder="1" applyAlignment="1">
      <alignment horizontal="center" vertical="center" wrapText="1"/>
    </xf>
    <xf numFmtId="1" fontId="15" fillId="0" borderId="4" xfId="4" applyNumberFormat="1" applyFont="1" applyBorder="1" applyAlignment="1">
      <alignment horizontal="center" vertical="center" wrapText="1"/>
    </xf>
    <xf numFmtId="1" fontId="15" fillId="0" borderId="6" xfId="4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66" fontId="10" fillId="0" borderId="0" xfId="6" applyNumberFormat="1" applyFont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4" fontId="12" fillId="0" borderId="7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2032000</xdr:colOff>
      <xdr:row>36</xdr:row>
      <xdr:rowOff>221673</xdr:rowOff>
    </xdr:from>
    <xdr:to>
      <xdr:col>2</xdr:col>
      <xdr:colOff>96982</xdr:colOff>
      <xdr:row>40</xdr:row>
      <xdr:rowOff>132773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BE748FCF-F730-4C14-BE78-4986A837EEB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0" y="23088600"/>
          <a:ext cx="3302000" cy="825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37"/>
  <sheetViews>
    <sheetView tabSelected="1" view="pageBreakPreview" topLeftCell="A7" zoomScale="90" zoomScaleNormal="90" zoomScaleSheetLayoutView="90" workbookViewId="0">
      <selection activeCell="A33" sqref="A33:K33"/>
    </sheetView>
  </sheetViews>
  <sheetFormatPr defaultColWidth="9.09765625" defaultRowHeight="18" x14ac:dyDescent="0.35"/>
  <cols>
    <col min="1" max="1" width="35.59765625" style="1" customWidth="1"/>
    <col min="2" max="2" width="40" style="30" customWidth="1"/>
    <col min="3" max="3" width="15.8984375" style="1" customWidth="1"/>
    <col min="4" max="4" width="22.3984375" style="1" customWidth="1"/>
    <col min="5" max="5" width="23" style="1" customWidth="1"/>
    <col min="6" max="7" width="22.3984375" style="1" customWidth="1"/>
    <col min="8" max="8" width="37.3984375" style="1" customWidth="1"/>
    <col min="9" max="9" width="20.3984375" style="14" customWidth="1"/>
    <col min="10" max="10" width="16.3984375" style="1" customWidth="1"/>
    <col min="11" max="11" width="22.09765625" style="1" customWidth="1"/>
    <col min="12" max="12" width="11.8984375" style="1" customWidth="1"/>
    <col min="13" max="16384" width="9.09765625" style="1"/>
  </cols>
  <sheetData>
    <row r="1" spans="1:11" ht="24.85" customHeight="1" x14ac:dyDescent="0.35">
      <c r="G1" s="32" t="s">
        <v>19</v>
      </c>
      <c r="H1" s="32"/>
      <c r="I1" s="32"/>
      <c r="J1" s="32"/>
      <c r="K1" s="32"/>
    </row>
    <row r="2" spans="1:11" ht="56.35" customHeight="1" x14ac:dyDescent="0.3">
      <c r="A2" s="33" t="s">
        <v>35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15" hidden="1" customHeight="1" x14ac:dyDescent="0.3">
      <c r="A3" s="40"/>
      <c r="B3" s="40"/>
      <c r="C3" s="40"/>
      <c r="D3" s="40"/>
      <c r="E3" s="40"/>
      <c r="F3" s="40"/>
      <c r="G3" s="40"/>
      <c r="H3" s="40"/>
      <c r="I3" s="41"/>
      <c r="J3" s="40"/>
      <c r="K3" s="40"/>
    </row>
    <row r="4" spans="1:11" ht="9.85" customHeight="1" x14ac:dyDescent="0.3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1" ht="28.5" customHeight="1" x14ac:dyDescent="0.35">
      <c r="G5" s="56" t="s">
        <v>28</v>
      </c>
      <c r="H5" s="56"/>
      <c r="I5" s="56"/>
      <c r="J5" s="56"/>
      <c r="K5" s="56"/>
    </row>
    <row r="6" spans="1:11" ht="37.5" customHeight="1" x14ac:dyDescent="0.3">
      <c r="A6" s="57" t="s">
        <v>7</v>
      </c>
      <c r="B6" s="57" t="s">
        <v>0</v>
      </c>
      <c r="C6" s="57" t="s">
        <v>1</v>
      </c>
      <c r="D6" s="49" t="s">
        <v>13</v>
      </c>
      <c r="E6" s="50"/>
      <c r="F6" s="51"/>
      <c r="G6" s="52" t="s">
        <v>9</v>
      </c>
      <c r="H6" s="53"/>
      <c r="I6" s="8" t="s">
        <v>13</v>
      </c>
      <c r="J6" s="57" t="s">
        <v>24</v>
      </c>
      <c r="K6" s="57" t="s">
        <v>23</v>
      </c>
    </row>
    <row r="7" spans="1:11" ht="15.85" customHeight="1" x14ac:dyDescent="0.3">
      <c r="A7" s="58"/>
      <c r="B7" s="58"/>
      <c r="C7" s="58"/>
      <c r="D7" s="43" t="s">
        <v>2</v>
      </c>
      <c r="E7" s="44"/>
      <c r="F7" s="45"/>
      <c r="G7" s="54"/>
      <c r="H7" s="55"/>
      <c r="I7" s="60" t="s">
        <v>4</v>
      </c>
      <c r="J7" s="58"/>
      <c r="K7" s="58"/>
    </row>
    <row r="8" spans="1:11" ht="32.35" customHeight="1" x14ac:dyDescent="0.3">
      <c r="A8" s="58"/>
      <c r="B8" s="58"/>
      <c r="C8" s="58"/>
      <c r="D8" s="46"/>
      <c r="E8" s="47"/>
      <c r="F8" s="48"/>
      <c r="G8" s="57" t="s">
        <v>3</v>
      </c>
      <c r="H8" s="57" t="s">
        <v>20</v>
      </c>
      <c r="I8" s="61"/>
      <c r="J8" s="58"/>
      <c r="K8" s="58"/>
    </row>
    <row r="9" spans="1:11" ht="24" customHeight="1" x14ac:dyDescent="0.3">
      <c r="A9" s="59"/>
      <c r="B9" s="59"/>
      <c r="C9" s="59"/>
      <c r="D9" s="17" t="s">
        <v>16</v>
      </c>
      <c r="E9" s="17" t="s">
        <v>17</v>
      </c>
      <c r="F9" s="17" t="s">
        <v>18</v>
      </c>
      <c r="G9" s="59"/>
      <c r="H9" s="59"/>
      <c r="I9" s="62"/>
      <c r="J9" s="59"/>
      <c r="K9" s="59"/>
    </row>
    <row r="10" spans="1:11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17">
        <v>9</v>
      </c>
      <c r="J10" s="17">
        <v>10</v>
      </c>
      <c r="K10" s="18">
        <v>11</v>
      </c>
    </row>
    <row r="11" spans="1:11" ht="75" customHeight="1" x14ac:dyDescent="0.3">
      <c r="A11" s="2" t="s">
        <v>25</v>
      </c>
      <c r="B11" s="34" t="s">
        <v>29</v>
      </c>
      <c r="C11" s="57" t="s">
        <v>30</v>
      </c>
      <c r="D11" s="3">
        <f>D14-D12</f>
        <v>619.27</v>
      </c>
      <c r="E11" s="3">
        <f t="shared" ref="E11" si="0">E14-E12</f>
        <v>692.5</v>
      </c>
      <c r="F11" s="3">
        <f>F14-F12</f>
        <v>598.52</v>
      </c>
      <c r="G11" s="16" t="s">
        <v>11</v>
      </c>
      <c r="H11" s="16" t="s">
        <v>11</v>
      </c>
      <c r="I11" s="4">
        <f>ROUND((D11+E11+F11)/3,2)</f>
        <v>636.76</v>
      </c>
      <c r="J11" s="19" t="s">
        <v>11</v>
      </c>
      <c r="K11" s="27">
        <f>K14-K12</f>
        <v>636.77</v>
      </c>
    </row>
    <row r="12" spans="1:11" ht="69.95" customHeight="1" x14ac:dyDescent="0.3">
      <c r="A12" s="2" t="s">
        <v>8</v>
      </c>
      <c r="B12" s="35"/>
      <c r="C12" s="58"/>
      <c r="D12" s="26">
        <f>ROUND(D14*D13/(100%+D13),2)</f>
        <v>123.85</v>
      </c>
      <c r="E12" s="26">
        <f t="shared" ref="E12:F12" si="1">ROUND(E14*E13/(100%+E13),2)</f>
        <v>138.5</v>
      </c>
      <c r="F12" s="26">
        <f t="shared" si="1"/>
        <v>119.71</v>
      </c>
      <c r="G12" s="16" t="s">
        <v>11</v>
      </c>
      <c r="H12" s="16" t="s">
        <v>11</v>
      </c>
      <c r="I12" s="5">
        <f>I14-I11</f>
        <v>127.36000000000001</v>
      </c>
      <c r="J12" s="16" t="s">
        <v>11</v>
      </c>
      <c r="K12" s="26">
        <f>ROUND(K14*K13/(100%+K13),2)</f>
        <v>127.35</v>
      </c>
    </row>
    <row r="13" spans="1:11" ht="69.95" customHeight="1" x14ac:dyDescent="0.3">
      <c r="A13" s="2" t="s">
        <v>10</v>
      </c>
      <c r="B13" s="35"/>
      <c r="C13" s="58"/>
      <c r="D13" s="20">
        <v>0.2</v>
      </c>
      <c r="E13" s="20">
        <v>0.2</v>
      </c>
      <c r="F13" s="20">
        <v>0.2</v>
      </c>
      <c r="G13" s="16" t="s">
        <v>11</v>
      </c>
      <c r="H13" s="16" t="s">
        <v>11</v>
      </c>
      <c r="I13" s="16" t="s">
        <v>11</v>
      </c>
      <c r="J13" s="16" t="s">
        <v>11</v>
      </c>
      <c r="K13" s="20">
        <v>0.2</v>
      </c>
    </row>
    <row r="14" spans="1:11" ht="75" customHeight="1" x14ac:dyDescent="0.3">
      <c r="A14" s="2" t="s">
        <v>26</v>
      </c>
      <c r="B14" s="36"/>
      <c r="C14" s="59"/>
      <c r="D14" s="21">
        <v>743.12</v>
      </c>
      <c r="E14" s="21">
        <v>831</v>
      </c>
      <c r="F14" s="29">
        <v>718.23</v>
      </c>
      <c r="G14" s="7">
        <f>_xlfn.STDEV.S(D14,E14,F14)/I14*100</f>
        <v>7.7533006207196973</v>
      </c>
      <c r="H14" s="28">
        <f>(MAX(D14:F14)*100/MIN(D14:F14))-100</f>
        <v>15.701098533895831</v>
      </c>
      <c r="I14" s="5">
        <f>ROUND((D14+E14+F14)/3,2)</f>
        <v>764.12</v>
      </c>
      <c r="J14" s="19">
        <v>1</v>
      </c>
      <c r="K14" s="5">
        <f>ROUND(I14*D15*J14,2)</f>
        <v>764.12</v>
      </c>
    </row>
    <row r="15" spans="1:11" x14ac:dyDescent="0.3">
      <c r="A15" s="2" t="s">
        <v>14</v>
      </c>
      <c r="B15" s="16"/>
      <c r="C15" s="16"/>
      <c r="D15" s="37">
        <v>1</v>
      </c>
      <c r="E15" s="38"/>
      <c r="F15" s="39"/>
      <c r="G15" s="16" t="s">
        <v>11</v>
      </c>
      <c r="H15" s="16" t="s">
        <v>11</v>
      </c>
      <c r="I15" s="16" t="s">
        <v>11</v>
      </c>
      <c r="J15" s="16" t="s">
        <v>11</v>
      </c>
      <c r="K15" s="16" t="s">
        <v>11</v>
      </c>
    </row>
    <row r="16" spans="1:11" ht="75" customHeight="1" x14ac:dyDescent="0.3">
      <c r="A16" s="2" t="s">
        <v>27</v>
      </c>
      <c r="B16" s="34" t="s">
        <v>31</v>
      </c>
      <c r="C16" s="57" t="s">
        <v>30</v>
      </c>
      <c r="D16" s="3">
        <f>D19-D17</f>
        <v>1503.13</v>
      </c>
      <c r="E16" s="3">
        <f t="shared" ref="E16:F16" si="2">E19-E17</f>
        <v>1626.81</v>
      </c>
      <c r="F16" s="3">
        <f t="shared" si="2"/>
        <v>1445.4899999999998</v>
      </c>
      <c r="G16" s="16" t="s">
        <v>11</v>
      </c>
      <c r="H16" s="16" t="s">
        <v>11</v>
      </c>
      <c r="I16" s="4">
        <f>ROUND((D16+E16+F16)/3,2)</f>
        <v>1525.14</v>
      </c>
      <c r="J16" s="16" t="s">
        <v>11</v>
      </c>
      <c r="K16" s="27">
        <f t="shared" ref="K16" si="3">K19-K17</f>
        <v>1525.14</v>
      </c>
    </row>
    <row r="17" spans="1:11" ht="69.95" customHeight="1" x14ac:dyDescent="0.3">
      <c r="A17" s="2" t="s">
        <v>8</v>
      </c>
      <c r="B17" s="35"/>
      <c r="C17" s="58"/>
      <c r="D17" s="26">
        <f t="shared" ref="D17:F17" si="4">ROUND(D19*D18/(100%+D18),2)</f>
        <v>300.63</v>
      </c>
      <c r="E17" s="26">
        <f t="shared" si="4"/>
        <v>325.36</v>
      </c>
      <c r="F17" s="26">
        <f t="shared" si="4"/>
        <v>289.10000000000002</v>
      </c>
      <c r="G17" s="16" t="s">
        <v>11</v>
      </c>
      <c r="H17" s="16" t="s">
        <v>11</v>
      </c>
      <c r="I17" s="5">
        <f>I19-I16</f>
        <v>305.02999999999997</v>
      </c>
      <c r="J17" s="16" t="s">
        <v>11</v>
      </c>
      <c r="K17" s="26">
        <f>ROUND(K19*K18/(100%+K18),2)</f>
        <v>305.02999999999997</v>
      </c>
    </row>
    <row r="18" spans="1:11" ht="69.95" customHeight="1" x14ac:dyDescent="0.3">
      <c r="A18" s="2" t="s">
        <v>10</v>
      </c>
      <c r="B18" s="35"/>
      <c r="C18" s="58"/>
      <c r="D18" s="20">
        <v>0.2</v>
      </c>
      <c r="E18" s="20">
        <v>0.2</v>
      </c>
      <c r="F18" s="25">
        <v>0.2</v>
      </c>
      <c r="G18" s="16" t="s">
        <v>11</v>
      </c>
      <c r="H18" s="16" t="s">
        <v>11</v>
      </c>
      <c r="I18" s="16" t="s">
        <v>11</v>
      </c>
      <c r="J18" s="16" t="s">
        <v>11</v>
      </c>
      <c r="K18" s="20">
        <v>0.2</v>
      </c>
    </row>
    <row r="19" spans="1:11" ht="75" customHeight="1" x14ac:dyDescent="0.3">
      <c r="A19" s="2" t="s">
        <v>26</v>
      </c>
      <c r="B19" s="36"/>
      <c r="C19" s="59"/>
      <c r="D19" s="21">
        <v>1803.76</v>
      </c>
      <c r="E19" s="21">
        <v>1952.17</v>
      </c>
      <c r="F19" s="29">
        <v>1734.59</v>
      </c>
      <c r="G19" s="7">
        <f>_xlfn.STDEV.S(D19,E19,F19)/I19*100</f>
        <v>6.0742360330369394</v>
      </c>
      <c r="H19" s="15">
        <f>(MAX(D19:F19)*100/MIN(D19:F19))-100</f>
        <v>12.543598198998041</v>
      </c>
      <c r="I19" s="5">
        <f>ROUND((D19+E19+F19)/3,2)</f>
        <v>1830.17</v>
      </c>
      <c r="J19" s="19">
        <v>1</v>
      </c>
      <c r="K19" s="5">
        <f>ROUND(I19*D20*J19,2)</f>
        <v>1830.17</v>
      </c>
    </row>
    <row r="20" spans="1:11" x14ac:dyDescent="0.3">
      <c r="A20" s="2" t="s">
        <v>14</v>
      </c>
      <c r="B20" s="16"/>
      <c r="C20" s="16"/>
      <c r="D20" s="68">
        <v>1</v>
      </c>
      <c r="E20" s="68"/>
      <c r="F20" s="68"/>
      <c r="G20" s="16" t="s">
        <v>11</v>
      </c>
      <c r="H20" s="16" t="s">
        <v>11</v>
      </c>
      <c r="I20" s="16" t="s">
        <v>11</v>
      </c>
      <c r="J20" s="16" t="s">
        <v>11</v>
      </c>
      <c r="K20" s="16" t="s">
        <v>11</v>
      </c>
    </row>
    <row r="21" spans="1:11" ht="75" customHeight="1" x14ac:dyDescent="0.3">
      <c r="A21" s="2" t="s">
        <v>27</v>
      </c>
      <c r="B21" s="34" t="s">
        <v>32</v>
      </c>
      <c r="C21" s="57" t="s">
        <v>30</v>
      </c>
      <c r="D21" s="3">
        <f>D24-D22</f>
        <v>646.91999999999996</v>
      </c>
      <c r="E21" s="3">
        <f t="shared" ref="E21:F21" si="5">E24-E22</f>
        <v>716.05</v>
      </c>
      <c r="F21" s="3">
        <f t="shared" si="5"/>
        <v>598.52</v>
      </c>
      <c r="G21" s="16" t="s">
        <v>11</v>
      </c>
      <c r="H21" s="16" t="s">
        <v>11</v>
      </c>
      <c r="I21" s="4">
        <f>ROUND((D21+E21+F21)/3,2)</f>
        <v>653.83000000000004</v>
      </c>
      <c r="J21" s="16" t="s">
        <v>11</v>
      </c>
      <c r="K21" s="27">
        <f t="shared" ref="K21" si="6">K24-K22</f>
        <v>653.83000000000004</v>
      </c>
    </row>
    <row r="22" spans="1:11" ht="69.95" customHeight="1" x14ac:dyDescent="0.3">
      <c r="A22" s="2" t="s">
        <v>8</v>
      </c>
      <c r="B22" s="35"/>
      <c r="C22" s="58"/>
      <c r="D22" s="26">
        <f t="shared" ref="D22:F22" si="7">ROUND(D24*D23/(100%+D23),2)</f>
        <v>129.38</v>
      </c>
      <c r="E22" s="26">
        <f t="shared" si="7"/>
        <v>143.21</v>
      </c>
      <c r="F22" s="26">
        <f t="shared" si="7"/>
        <v>119.71</v>
      </c>
      <c r="G22" s="16" t="s">
        <v>11</v>
      </c>
      <c r="H22" s="16" t="s">
        <v>11</v>
      </c>
      <c r="I22" s="5">
        <f>I24-I21</f>
        <v>130.76999999999998</v>
      </c>
      <c r="J22" s="16" t="s">
        <v>11</v>
      </c>
      <c r="K22" s="26">
        <f>ROUND(K24*K23/(100%+K23),2)</f>
        <v>130.77000000000001</v>
      </c>
    </row>
    <row r="23" spans="1:11" ht="69.95" customHeight="1" x14ac:dyDescent="0.3">
      <c r="A23" s="2" t="s">
        <v>10</v>
      </c>
      <c r="B23" s="35"/>
      <c r="C23" s="58"/>
      <c r="D23" s="20">
        <v>0.2</v>
      </c>
      <c r="E23" s="20">
        <v>0.2</v>
      </c>
      <c r="F23" s="25">
        <v>0.2</v>
      </c>
      <c r="G23" s="16" t="s">
        <v>11</v>
      </c>
      <c r="H23" s="16" t="s">
        <v>11</v>
      </c>
      <c r="I23" s="16" t="s">
        <v>11</v>
      </c>
      <c r="J23" s="16" t="s">
        <v>11</v>
      </c>
      <c r="K23" s="20">
        <v>0.2</v>
      </c>
    </row>
    <row r="24" spans="1:11" ht="75" customHeight="1" x14ac:dyDescent="0.3">
      <c r="A24" s="2" t="s">
        <v>26</v>
      </c>
      <c r="B24" s="36"/>
      <c r="C24" s="59"/>
      <c r="D24" s="21">
        <v>776.3</v>
      </c>
      <c r="E24" s="21">
        <v>859.26</v>
      </c>
      <c r="F24" s="29">
        <v>718.23</v>
      </c>
      <c r="G24" s="7">
        <f>_xlfn.STDEV.S(D24,E24,F24)/I24*100</f>
        <v>9.0339177600303024</v>
      </c>
      <c r="H24" s="15">
        <f>(MAX(D24:F24)*100/MIN(D24:F24))-100</f>
        <v>19.635771271041307</v>
      </c>
      <c r="I24" s="5">
        <f>ROUND((D24+E24+F24)/3,2)</f>
        <v>784.6</v>
      </c>
      <c r="J24" s="19">
        <v>1</v>
      </c>
      <c r="K24" s="5">
        <f>ROUND(I24*D25*J24,2)</f>
        <v>784.6</v>
      </c>
    </row>
    <row r="25" spans="1:11" x14ac:dyDescent="0.3">
      <c r="A25" s="2" t="s">
        <v>14</v>
      </c>
      <c r="B25" s="16"/>
      <c r="C25" s="16"/>
      <c r="D25" s="68">
        <v>1</v>
      </c>
      <c r="E25" s="68"/>
      <c r="F25" s="68"/>
      <c r="G25" s="16" t="s">
        <v>11</v>
      </c>
      <c r="H25" s="16" t="s">
        <v>11</v>
      </c>
      <c r="I25" s="16" t="s">
        <v>11</v>
      </c>
      <c r="J25" s="16" t="s">
        <v>11</v>
      </c>
      <c r="K25" s="16" t="s">
        <v>11</v>
      </c>
    </row>
    <row r="26" spans="1:11" s="22" customFormat="1" ht="167.35" customHeight="1" x14ac:dyDescent="0.3">
      <c r="A26" s="2" t="s">
        <v>12</v>
      </c>
      <c r="B26" s="16" t="s">
        <v>11</v>
      </c>
      <c r="C26" s="16" t="s">
        <v>11</v>
      </c>
      <c r="D26" s="16" t="s">
        <v>11</v>
      </c>
      <c r="E26" s="16" t="s">
        <v>11</v>
      </c>
      <c r="F26" s="16" t="s">
        <v>11</v>
      </c>
      <c r="G26" s="16" t="s">
        <v>11</v>
      </c>
      <c r="H26" s="16" t="s">
        <v>11</v>
      </c>
      <c r="I26" s="16" t="s">
        <v>11</v>
      </c>
      <c r="J26" s="16" t="s">
        <v>11</v>
      </c>
      <c r="K26" s="27">
        <f>K29-K27</f>
        <v>2815.74</v>
      </c>
    </row>
    <row r="27" spans="1:11" s="22" customFormat="1" ht="66" customHeight="1" x14ac:dyDescent="0.3">
      <c r="A27" s="2" t="s">
        <v>8</v>
      </c>
      <c r="B27" s="16" t="s">
        <v>11</v>
      </c>
      <c r="C27" s="16" t="s">
        <v>11</v>
      </c>
      <c r="D27" s="16" t="s">
        <v>11</v>
      </c>
      <c r="E27" s="16" t="s">
        <v>11</v>
      </c>
      <c r="F27" s="16" t="s">
        <v>11</v>
      </c>
      <c r="G27" s="16" t="s">
        <v>11</v>
      </c>
      <c r="H27" s="16" t="s">
        <v>11</v>
      </c>
      <c r="I27" s="16" t="s">
        <v>11</v>
      </c>
      <c r="J27" s="16" t="s">
        <v>11</v>
      </c>
      <c r="K27" s="26">
        <f>ROUND(K29*K28/(100%+K28),2)</f>
        <v>563.15</v>
      </c>
    </row>
    <row r="28" spans="1:11" s="22" customFormat="1" ht="50.35" customHeight="1" x14ac:dyDescent="0.3">
      <c r="A28" s="2" t="s">
        <v>10</v>
      </c>
      <c r="B28" s="16" t="s">
        <v>11</v>
      </c>
      <c r="C28" s="16" t="s">
        <v>11</v>
      </c>
      <c r="D28" s="6" t="s">
        <v>11</v>
      </c>
      <c r="E28" s="6" t="s">
        <v>11</v>
      </c>
      <c r="F28" s="6" t="s">
        <v>11</v>
      </c>
      <c r="G28" s="16" t="s">
        <v>11</v>
      </c>
      <c r="H28" s="16" t="s">
        <v>11</v>
      </c>
      <c r="I28" s="16" t="s">
        <v>11</v>
      </c>
      <c r="J28" s="16" t="s">
        <v>11</v>
      </c>
      <c r="K28" s="20">
        <v>0.2</v>
      </c>
    </row>
    <row r="29" spans="1:11" s="22" customFormat="1" ht="155.35" customHeight="1" x14ac:dyDescent="0.3">
      <c r="A29" s="2" t="s">
        <v>15</v>
      </c>
      <c r="B29" s="16" t="s">
        <v>11</v>
      </c>
      <c r="C29" s="16" t="s">
        <v>11</v>
      </c>
      <c r="D29" s="16" t="s">
        <v>11</v>
      </c>
      <c r="E29" s="16" t="s">
        <v>11</v>
      </c>
      <c r="F29" s="16" t="s">
        <v>11</v>
      </c>
      <c r="G29" s="16" t="s">
        <v>11</v>
      </c>
      <c r="H29" s="16" t="s">
        <v>11</v>
      </c>
      <c r="I29" s="16" t="s">
        <v>11</v>
      </c>
      <c r="J29" s="16" t="s">
        <v>11</v>
      </c>
      <c r="K29" s="3">
        <f>SUMIF(A11:A31,"Цена за единицу товара,  работы, услуги с учетом налога на добавленную стоимость",K11:K31)</f>
        <v>3378.89</v>
      </c>
    </row>
    <row r="30" spans="1:11" ht="30" customHeight="1" x14ac:dyDescent="0.3">
      <c r="A30" s="23" t="s">
        <v>5</v>
      </c>
      <c r="B30" s="8" t="s">
        <v>11</v>
      </c>
      <c r="C30" s="8" t="s">
        <v>11</v>
      </c>
      <c r="D30" s="31">
        <v>45988</v>
      </c>
      <c r="E30" s="31">
        <v>45989</v>
      </c>
      <c r="F30" s="31">
        <v>45988</v>
      </c>
      <c r="G30" s="16" t="s">
        <v>11</v>
      </c>
      <c r="H30" s="16" t="s">
        <v>11</v>
      </c>
      <c r="I30" s="4" t="s">
        <v>11</v>
      </c>
      <c r="J30" s="24" t="s">
        <v>11</v>
      </c>
      <c r="K30" s="16" t="s">
        <v>11</v>
      </c>
    </row>
    <row r="31" spans="1:11" ht="33" customHeight="1" x14ac:dyDescent="0.3">
      <c r="A31" s="23" t="s">
        <v>6</v>
      </c>
      <c r="B31" s="16" t="s">
        <v>11</v>
      </c>
      <c r="C31" s="16" t="s">
        <v>11</v>
      </c>
      <c r="D31" s="31">
        <v>46022</v>
      </c>
      <c r="E31" s="31">
        <v>46022</v>
      </c>
      <c r="F31" s="31">
        <v>46022</v>
      </c>
      <c r="G31" s="16" t="s">
        <v>11</v>
      </c>
      <c r="H31" s="16" t="s">
        <v>11</v>
      </c>
      <c r="I31" s="16" t="s">
        <v>11</v>
      </c>
      <c r="J31" s="16" t="s">
        <v>11</v>
      </c>
      <c r="K31" s="16" t="s">
        <v>11</v>
      </c>
    </row>
    <row r="32" spans="1:11" ht="31.5" customHeight="1" x14ac:dyDescent="0.3">
      <c r="A32" s="65" t="s">
        <v>34</v>
      </c>
      <c r="B32" s="65"/>
      <c r="C32" s="65"/>
      <c r="D32" s="65"/>
      <c r="E32" s="65"/>
      <c r="F32" s="65"/>
      <c r="G32" s="65"/>
      <c r="H32" s="65"/>
      <c r="I32" s="65"/>
      <c r="J32" s="65"/>
      <c r="K32" s="66"/>
    </row>
    <row r="33" spans="1:12" ht="31.5" customHeight="1" x14ac:dyDescent="0.3">
      <c r="A33" s="69" t="s">
        <v>36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</row>
    <row r="34" spans="1:12" ht="24.85" customHeight="1" x14ac:dyDescent="0.35">
      <c r="A34" s="42" t="s">
        <v>21</v>
      </c>
      <c r="B34" s="42"/>
      <c r="C34" s="42"/>
      <c r="D34" s="42"/>
      <c r="E34" s="42"/>
      <c r="F34" s="42"/>
      <c r="G34" s="42"/>
      <c r="H34" s="64"/>
      <c r="I34" s="64"/>
      <c r="J34" s="67" t="s">
        <v>22</v>
      </c>
      <c r="K34" s="67"/>
      <c r="L34" s="9"/>
    </row>
    <row r="35" spans="1:12" ht="27.85" customHeight="1" x14ac:dyDescent="0.35">
      <c r="A35" s="63" t="s">
        <v>33</v>
      </c>
      <c r="B35" s="63"/>
      <c r="C35" s="63"/>
      <c r="D35" s="63"/>
      <c r="E35" s="63"/>
      <c r="F35" s="63"/>
      <c r="G35" s="63"/>
      <c r="H35" s="10"/>
      <c r="I35" s="10"/>
      <c r="J35" s="11"/>
      <c r="K35" s="11"/>
    </row>
    <row r="37" spans="1:12" x14ac:dyDescent="0.35">
      <c r="A37" s="12"/>
      <c r="D37" s="13"/>
    </row>
  </sheetData>
  <mergeCells count="31">
    <mergeCell ref="I7:I9"/>
    <mergeCell ref="J6:J9"/>
    <mergeCell ref="A35:G35"/>
    <mergeCell ref="A34:G34"/>
    <mergeCell ref="H34:I34"/>
    <mergeCell ref="A32:K32"/>
    <mergeCell ref="J34:K34"/>
    <mergeCell ref="C11:C14"/>
    <mergeCell ref="B16:B19"/>
    <mergeCell ref="D20:F20"/>
    <mergeCell ref="C16:C19"/>
    <mergeCell ref="B21:B24"/>
    <mergeCell ref="C21:C24"/>
    <mergeCell ref="D25:F25"/>
    <mergeCell ref="A33:K33"/>
    <mergeCell ref="G1:K1"/>
    <mergeCell ref="A2:K2"/>
    <mergeCell ref="B11:B14"/>
    <mergeCell ref="D15:F15"/>
    <mergeCell ref="A3:K3"/>
    <mergeCell ref="A4:K4"/>
    <mergeCell ref="D7:F8"/>
    <mergeCell ref="D6:F6"/>
    <mergeCell ref="G6:H7"/>
    <mergeCell ref="G5:K5"/>
    <mergeCell ref="A6:A9"/>
    <mergeCell ref="B6:B9"/>
    <mergeCell ref="K6:K9"/>
    <mergeCell ref="C6:C9"/>
    <mergeCell ref="G8:G9"/>
    <mergeCell ref="H8:H9"/>
  </mergeCells>
  <pageMargins left="0.23622047244094491" right="0.23622047244094491" top="0.74803149606299213" bottom="0.74803149606299213" header="0.31496062992125984" footer="0.31496062992125984"/>
  <pageSetup paperSize="9" scale="4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Анатолий Головастов</cp:lastModifiedBy>
  <cp:lastPrinted>2023-08-25T13:56:54Z</cp:lastPrinted>
  <dcterms:created xsi:type="dcterms:W3CDTF">2015-08-07T14:00:00Z</dcterms:created>
  <dcterms:modified xsi:type="dcterms:W3CDTF">2025-12-05T13:07:26Z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